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6480d5507a996c/Desktop/Rec Center/"/>
    </mc:Choice>
  </mc:AlternateContent>
  <xr:revisionPtr revIDLastSave="0" documentId="8_{680F6143-CDB7-43CD-A6F2-395B117AFDCC}" xr6:coauthVersionLast="47" xr6:coauthVersionMax="47" xr10:uidLastSave="{00000000-0000-0000-0000-000000000000}"/>
  <bookViews>
    <workbookView xWindow="-120" yWindow="-120" windowWidth="29040" windowHeight="15720" xr2:uid="{0A320E2B-638F-4837-8369-F9C2177ED2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K57" i="1"/>
  <c r="K55" i="1"/>
  <c r="K65" i="1"/>
  <c r="K47" i="1"/>
  <c r="K39" i="1"/>
  <c r="K41" i="1"/>
  <c r="K50" i="1"/>
  <c r="K34" i="1"/>
  <c r="K28" i="1"/>
  <c r="K30" i="1" s="1"/>
  <c r="K23" i="1"/>
  <c r="K9" i="1"/>
  <c r="K17" i="1"/>
  <c r="K16" i="1"/>
  <c r="K14" i="1"/>
  <c r="K12" i="1"/>
  <c r="T28" i="1"/>
  <c r="T30" i="1" s="1"/>
  <c r="T55" i="1"/>
  <c r="U55" i="1"/>
  <c r="V55" i="1"/>
  <c r="I55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H55" i="1"/>
  <c r="I30" i="1"/>
  <c r="J30" i="1"/>
  <c r="U30" i="1"/>
  <c r="V30" i="1"/>
  <c r="H30" i="1"/>
  <c r="H57" i="1" l="1"/>
  <c r="V57" i="1"/>
  <c r="U57" i="1"/>
  <c r="T57" i="1"/>
  <c r="J55" i="1"/>
  <c r="J57" i="1" s="1"/>
</calcChain>
</file>

<file path=xl/sharedStrings.xml><?xml version="1.0" encoding="utf-8"?>
<sst xmlns="http://schemas.openxmlformats.org/spreadsheetml/2006/main" count="119" uniqueCount="69">
  <si>
    <t>Revenue</t>
  </si>
  <si>
    <t>Property Tax millage</t>
  </si>
  <si>
    <t>Memberships</t>
  </si>
  <si>
    <t>Drop-ins, punch cards</t>
  </si>
  <si>
    <t>Tivity</t>
  </si>
  <si>
    <t>Sr. Aerobics/Yoga, etc.</t>
  </si>
  <si>
    <t>Water Aerobics/Exercise</t>
  </si>
  <si>
    <t>Swim lessons</t>
  </si>
  <si>
    <t>Tae Kwon Do</t>
  </si>
  <si>
    <t>MYWA Wrestling</t>
  </si>
  <si>
    <t>Adult Enrichment/bus trips</t>
  </si>
  <si>
    <t>Youth enrichment</t>
  </si>
  <si>
    <t>Lease: NCMH</t>
  </si>
  <si>
    <t>Lease: Community Closet</t>
  </si>
  <si>
    <t>Lease: Compass</t>
  </si>
  <si>
    <t>Lease: Firestorm</t>
  </si>
  <si>
    <t>Lease: MCGSPCC</t>
  </si>
  <si>
    <t>Lease: Other</t>
  </si>
  <si>
    <t>Rental: Pool</t>
  </si>
  <si>
    <t>Rental Gymnasium</t>
  </si>
  <si>
    <t>Rental: Other</t>
  </si>
  <si>
    <t>Total Revenue</t>
  </si>
  <si>
    <t>Concessions/Merchandise</t>
  </si>
  <si>
    <t>Miscellaneous</t>
  </si>
  <si>
    <t>Budget</t>
  </si>
  <si>
    <t xml:space="preserve">Actual </t>
  </si>
  <si>
    <t>Estimated</t>
  </si>
  <si>
    <t>Expenditures</t>
  </si>
  <si>
    <t>Revenues</t>
  </si>
  <si>
    <t>Amended</t>
  </si>
  <si>
    <t>Admendment</t>
  </si>
  <si>
    <t>Salary: Director</t>
  </si>
  <si>
    <t>Wages: MRS/Custodial</t>
  </si>
  <si>
    <t>Wages: Lifeguard</t>
  </si>
  <si>
    <t>Wages: Tae Kwaon Do</t>
  </si>
  <si>
    <t>Wages: Bookkeeping</t>
  </si>
  <si>
    <t>Social Security Taxes</t>
  </si>
  <si>
    <t>Unemployment</t>
  </si>
  <si>
    <t>Supplies: Office, pool, etc</t>
  </si>
  <si>
    <t>Supplies: Concessions</t>
  </si>
  <si>
    <t>Professional &amp; Contract</t>
  </si>
  <si>
    <t>Bus Trips</t>
  </si>
  <si>
    <t>Contract labor</t>
  </si>
  <si>
    <t>Software Maintenance</t>
  </si>
  <si>
    <t>IT Support</t>
  </si>
  <si>
    <t>Computer Equipment</t>
  </si>
  <si>
    <t>Advertising</t>
  </si>
  <si>
    <t>Insurance: Property , WC</t>
  </si>
  <si>
    <t>Utilities</t>
  </si>
  <si>
    <t>Repairs/Maintenance</t>
  </si>
  <si>
    <t>Wages: Swim Instructor</t>
  </si>
  <si>
    <t>Total Expenditures</t>
  </si>
  <si>
    <t>Fremont Community Recration Authority</t>
  </si>
  <si>
    <t>Approved</t>
  </si>
  <si>
    <t>2024 Budget</t>
  </si>
  <si>
    <t>Net Change in Fund Balance</t>
  </si>
  <si>
    <t>Miscellaneous *includes interest</t>
  </si>
  <si>
    <t>APPROVED BUDGET</t>
  </si>
  <si>
    <t>Mis Instructor</t>
  </si>
  <si>
    <t>TRUTH TRG</t>
  </si>
  <si>
    <t>PERSONAL TRAINING</t>
  </si>
  <si>
    <t>FITNESS INSTRUCTOR</t>
  </si>
  <si>
    <t>INSTRUCTOR D&amp;D</t>
  </si>
  <si>
    <t>ST INSTRUCTOR</t>
  </si>
  <si>
    <t>ESTIMATED</t>
  </si>
  <si>
    <t>AMOUNT</t>
  </si>
  <si>
    <t>VARIANCE</t>
  </si>
  <si>
    <t>POSITIVE</t>
  </si>
  <si>
    <t>(NEGATIVE)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</si>
</sst>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14" fontId="1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/>
    <xf numFmtId="4" fontId="0" fillId="2" borderId="0" xfId="0" applyNumberFormat="1" applyFill="1"/>
    <xf numFmtId="4" fontId="0" fillId="3" borderId="0" xfId="0" applyNumberFormat="1" applyFill="1"/>
    <xf numFmtId="4" fontId="0" fillId="4" borderId="0" xfId="0" applyNumberFormat="1" applyFill="1"/>
    <xf numFmtId="0" fontId="0" fillId="4" borderId="0" xfId="0" applyFill="1"/>
    <xf numFmtId="4" fontId="3" fillId="4" borderId="0" xfId="0" applyNumberFormat="1" applyFont="1" applyFill="1"/>
    <xf numFmtId="4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072E-078A-43D0-A882-617A6BF033F2}">
  <dimension ref="D1:V65"/>
  <sheetViews>
    <sheetView tabSelected="1" workbookViewId="0">
      <selection activeCell="D1" sqref="D1:W66"/>
    </sheetView>
  </sheetViews>
  <sheetFormatPr defaultRowHeight="15" x14ac:dyDescent="0.25"/>
  <cols>
    <col min="4" max="4" width="4.140625" customWidth="1"/>
    <col min="8" max="8" width="10.140625" bestFit="1" customWidth="1"/>
    <col min="9" max="9" width="14.140625" customWidth="1"/>
    <col min="10" max="12" width="12.28515625" customWidth="1"/>
    <col min="14" max="14" width="4.28515625" customWidth="1"/>
    <col min="15" max="15" width="2.28515625" customWidth="1"/>
    <col min="19" max="19" width="17.5703125" customWidth="1"/>
    <col min="20" max="20" width="15.28515625" customWidth="1"/>
    <col min="21" max="22" width="10.140625" bestFit="1" customWidth="1"/>
  </cols>
  <sheetData>
    <row r="1" spans="4:22" ht="15.75" x14ac:dyDescent="0.25">
      <c r="F1" s="9" t="s">
        <v>52</v>
      </c>
      <c r="R1" s="9" t="s">
        <v>52</v>
      </c>
    </row>
    <row r="2" spans="4:22" x14ac:dyDescent="0.25">
      <c r="G2" s="1" t="s">
        <v>54</v>
      </c>
      <c r="S2" s="10">
        <v>45645</v>
      </c>
    </row>
    <row r="3" spans="4:22" x14ac:dyDescent="0.25">
      <c r="H3" s="1" t="s">
        <v>53</v>
      </c>
      <c r="J3" s="2" t="s">
        <v>29</v>
      </c>
      <c r="K3" s="2"/>
      <c r="L3" s="2" t="s">
        <v>66</v>
      </c>
      <c r="S3" s="1" t="s">
        <v>57</v>
      </c>
      <c r="T3" s="2"/>
      <c r="U3" s="2"/>
      <c r="V3" s="2" t="s">
        <v>53</v>
      </c>
    </row>
    <row r="4" spans="4:22" x14ac:dyDescent="0.25">
      <c r="H4" s="2">
        <v>2024</v>
      </c>
      <c r="J4" s="2">
        <v>2024</v>
      </c>
      <c r="K4" s="2" t="s">
        <v>64</v>
      </c>
      <c r="L4" s="2" t="s">
        <v>67</v>
      </c>
      <c r="T4" s="2" t="s">
        <v>25</v>
      </c>
      <c r="U4" s="2" t="s">
        <v>26</v>
      </c>
      <c r="V4" s="2" t="s">
        <v>24</v>
      </c>
    </row>
    <row r="5" spans="4:22" x14ac:dyDescent="0.25">
      <c r="H5" s="2" t="s">
        <v>24</v>
      </c>
      <c r="J5" s="8">
        <v>45645</v>
      </c>
      <c r="K5" s="8" t="s">
        <v>65</v>
      </c>
      <c r="L5" s="8" t="s">
        <v>68</v>
      </c>
      <c r="T5" s="2">
        <v>2023</v>
      </c>
      <c r="U5" s="2">
        <v>2024</v>
      </c>
      <c r="V5" s="2">
        <v>2025</v>
      </c>
    </row>
    <row r="6" spans="4:22" x14ac:dyDescent="0.25">
      <c r="D6" s="1" t="s">
        <v>28</v>
      </c>
      <c r="I6" t="s">
        <v>30</v>
      </c>
      <c r="P6" s="1" t="s">
        <v>0</v>
      </c>
    </row>
    <row r="7" spans="4:22" x14ac:dyDescent="0.25">
      <c r="E7" s="7" t="s">
        <v>1</v>
      </c>
      <c r="F7" s="5"/>
      <c r="G7" s="6"/>
      <c r="H7" s="4">
        <v>165000</v>
      </c>
      <c r="I7" s="4"/>
      <c r="J7" s="4">
        <v>165000</v>
      </c>
      <c r="K7" s="3">
        <v>159805.29999999999</v>
      </c>
      <c r="L7" s="16">
        <f>-J7+K7</f>
        <v>-5194.7000000000116</v>
      </c>
      <c r="Q7" s="7" t="s">
        <v>1</v>
      </c>
      <c r="R7" s="5"/>
      <c r="S7" s="6"/>
      <c r="T7" s="4">
        <v>172921</v>
      </c>
      <c r="U7" s="4">
        <v>159805.29999999999</v>
      </c>
      <c r="V7" s="4">
        <v>160000</v>
      </c>
    </row>
    <row r="8" spans="4:22" x14ac:dyDescent="0.25">
      <c r="E8" s="7" t="s">
        <v>2</v>
      </c>
      <c r="F8" s="5"/>
      <c r="G8" s="6"/>
      <c r="H8" s="4">
        <v>48000</v>
      </c>
      <c r="I8" s="4"/>
      <c r="J8" s="4">
        <v>48000</v>
      </c>
      <c r="K8" s="3">
        <v>44673</v>
      </c>
      <c r="L8" s="16">
        <f t="shared" ref="L8:L28" si="0">-J8+K8</f>
        <v>-3327</v>
      </c>
      <c r="M8" s="1"/>
      <c r="Q8" s="7" t="s">
        <v>2</v>
      </c>
      <c r="R8" s="5"/>
      <c r="S8" s="6"/>
      <c r="T8" s="4">
        <v>53853</v>
      </c>
      <c r="U8" s="4">
        <v>44673</v>
      </c>
      <c r="V8" s="4">
        <v>50000</v>
      </c>
    </row>
    <row r="9" spans="4:22" x14ac:dyDescent="0.25">
      <c r="E9" s="7" t="s">
        <v>3</v>
      </c>
      <c r="F9" s="5"/>
      <c r="G9" s="6"/>
      <c r="H9" s="4">
        <v>18000</v>
      </c>
      <c r="I9" s="4"/>
      <c r="J9" s="4">
        <v>18000</v>
      </c>
      <c r="K9" s="3">
        <f>18610+575</f>
        <v>19185</v>
      </c>
      <c r="L9" s="16">
        <f t="shared" si="0"/>
        <v>1185</v>
      </c>
      <c r="Q9" s="7" t="s">
        <v>3</v>
      </c>
      <c r="R9" s="5"/>
      <c r="S9" s="6"/>
      <c r="T9" s="4"/>
      <c r="U9" s="4">
        <v>19185</v>
      </c>
      <c r="V9" s="4">
        <v>20000</v>
      </c>
    </row>
    <row r="10" spans="4:22" x14ac:dyDescent="0.25">
      <c r="E10" s="7" t="s">
        <v>4</v>
      </c>
      <c r="F10" s="5"/>
      <c r="G10" s="6"/>
      <c r="H10" s="4">
        <v>12000</v>
      </c>
      <c r="I10" s="4"/>
      <c r="J10" s="4">
        <v>12000</v>
      </c>
      <c r="K10" s="3">
        <v>9944.5</v>
      </c>
      <c r="L10" s="16">
        <f t="shared" si="0"/>
        <v>-2055.5</v>
      </c>
      <c r="Q10" s="7" t="s">
        <v>4</v>
      </c>
      <c r="R10" s="5"/>
      <c r="S10" s="6"/>
      <c r="T10" s="4">
        <v>50411</v>
      </c>
      <c r="U10" s="4">
        <v>9944.5</v>
      </c>
      <c r="V10" s="4">
        <v>10000</v>
      </c>
    </row>
    <row r="11" spans="4:22" x14ac:dyDescent="0.25">
      <c r="E11" s="7" t="s">
        <v>6</v>
      </c>
      <c r="F11" s="5"/>
      <c r="G11" s="6"/>
      <c r="H11" s="4">
        <v>3000</v>
      </c>
      <c r="I11" s="4"/>
      <c r="J11" s="4">
        <v>3000</v>
      </c>
      <c r="K11" s="3">
        <v>15</v>
      </c>
      <c r="L11" s="16">
        <f t="shared" si="0"/>
        <v>-2985</v>
      </c>
      <c r="Q11" s="7" t="s">
        <v>6</v>
      </c>
      <c r="R11" s="5"/>
      <c r="S11" s="6"/>
      <c r="T11" s="4"/>
      <c r="U11" s="4">
        <v>12990</v>
      </c>
      <c r="V11" s="4">
        <v>12000</v>
      </c>
    </row>
    <row r="12" spans="4:22" x14ac:dyDescent="0.25">
      <c r="E12" s="7" t="s">
        <v>5</v>
      </c>
      <c r="F12" s="5"/>
      <c r="G12" s="6"/>
      <c r="H12" s="4">
        <v>2500</v>
      </c>
      <c r="I12" s="4"/>
      <c r="J12" s="4">
        <v>2500</v>
      </c>
      <c r="K12" s="3">
        <f>2055+4020+4750+350+1440+2249</f>
        <v>14864</v>
      </c>
      <c r="L12" s="16">
        <f t="shared" si="0"/>
        <v>12364</v>
      </c>
      <c r="Q12" s="7" t="s">
        <v>5</v>
      </c>
      <c r="R12" s="5"/>
      <c r="S12" s="6"/>
      <c r="T12" s="4"/>
      <c r="U12" s="4">
        <v>2249</v>
      </c>
      <c r="V12" s="4">
        <v>2500</v>
      </c>
    </row>
    <row r="13" spans="4:22" x14ac:dyDescent="0.25">
      <c r="E13" s="7" t="s">
        <v>7</v>
      </c>
      <c r="F13" s="5"/>
      <c r="G13" s="6"/>
      <c r="H13" s="4">
        <v>9500</v>
      </c>
      <c r="I13" s="4"/>
      <c r="J13" s="4">
        <v>9500</v>
      </c>
      <c r="K13" s="3">
        <v>11314</v>
      </c>
      <c r="L13" s="16">
        <f t="shared" si="0"/>
        <v>1814</v>
      </c>
      <c r="Q13" s="7" t="s">
        <v>7</v>
      </c>
      <c r="R13" s="5"/>
      <c r="S13" s="6"/>
      <c r="T13" s="4"/>
      <c r="U13" s="4">
        <v>11314</v>
      </c>
      <c r="V13" s="4">
        <v>10000</v>
      </c>
    </row>
    <row r="14" spans="4:22" x14ac:dyDescent="0.25">
      <c r="E14" s="7" t="s">
        <v>8</v>
      </c>
      <c r="F14" s="5"/>
      <c r="G14" s="6"/>
      <c r="H14" s="4">
        <v>11000</v>
      </c>
      <c r="I14" s="4"/>
      <c r="J14" s="4">
        <v>11000</v>
      </c>
      <c r="K14" s="3">
        <f>360+6820</f>
        <v>7180</v>
      </c>
      <c r="L14" s="16">
        <f t="shared" si="0"/>
        <v>-3820</v>
      </c>
      <c r="Q14" s="7" t="s">
        <v>8</v>
      </c>
      <c r="R14" s="5"/>
      <c r="S14" s="6"/>
      <c r="T14" s="4"/>
      <c r="U14" s="4">
        <v>6820</v>
      </c>
      <c r="V14" s="4">
        <v>7500</v>
      </c>
    </row>
    <row r="15" spans="4:22" x14ac:dyDescent="0.25">
      <c r="E15" s="7" t="s">
        <v>9</v>
      </c>
      <c r="F15" s="5"/>
      <c r="G15" s="6"/>
      <c r="H15" s="4">
        <v>1500</v>
      </c>
      <c r="I15" s="4"/>
      <c r="J15" s="4">
        <v>1500</v>
      </c>
      <c r="K15" s="3">
        <v>1750</v>
      </c>
      <c r="L15" s="16">
        <f t="shared" si="0"/>
        <v>250</v>
      </c>
      <c r="Q15" s="7" t="s">
        <v>9</v>
      </c>
      <c r="R15" s="5"/>
      <c r="S15" s="6"/>
      <c r="T15" s="4"/>
      <c r="U15" s="4">
        <v>1750</v>
      </c>
      <c r="V15" s="4">
        <v>1750</v>
      </c>
    </row>
    <row r="16" spans="4:22" x14ac:dyDescent="0.25">
      <c r="E16" s="7" t="s">
        <v>10</v>
      </c>
      <c r="F16" s="5"/>
      <c r="G16" s="6"/>
      <c r="H16" s="4">
        <v>7000</v>
      </c>
      <c r="I16" s="4"/>
      <c r="J16" s="4">
        <v>7000</v>
      </c>
      <c r="K16" s="3">
        <f>1400+75+100</f>
        <v>1575</v>
      </c>
      <c r="L16" s="16">
        <f t="shared" si="0"/>
        <v>-5425</v>
      </c>
      <c r="Q16" s="7" t="s">
        <v>10</v>
      </c>
      <c r="R16" s="5"/>
      <c r="S16" s="6"/>
      <c r="T16" s="4"/>
      <c r="U16" s="4">
        <v>1805</v>
      </c>
      <c r="V16" s="4">
        <v>4000</v>
      </c>
    </row>
    <row r="17" spans="4:22" x14ac:dyDescent="0.25">
      <c r="E17" s="7" t="s">
        <v>11</v>
      </c>
      <c r="F17" s="5"/>
      <c r="G17" s="6"/>
      <c r="H17" s="4">
        <v>2000</v>
      </c>
      <c r="I17" s="4"/>
      <c r="J17" s="4">
        <v>2000</v>
      </c>
      <c r="K17" s="3">
        <f>460+1070+230</f>
        <v>1760</v>
      </c>
      <c r="L17" s="16">
        <f t="shared" si="0"/>
        <v>-240</v>
      </c>
      <c r="Q17" s="7" t="s">
        <v>11</v>
      </c>
      <c r="R17" s="5"/>
      <c r="S17" s="6"/>
      <c r="T17" s="4"/>
      <c r="U17" s="4">
        <v>1200</v>
      </c>
      <c r="V17" s="4">
        <v>2000</v>
      </c>
    </row>
    <row r="18" spans="4:22" x14ac:dyDescent="0.25">
      <c r="E18" s="7" t="s">
        <v>12</v>
      </c>
      <c r="F18" s="5"/>
      <c r="G18" s="6"/>
      <c r="H18" s="4">
        <v>18000</v>
      </c>
      <c r="I18" s="4"/>
      <c r="J18" s="4">
        <v>18000</v>
      </c>
      <c r="K18" s="3">
        <v>15650</v>
      </c>
      <c r="L18" s="16">
        <f t="shared" si="0"/>
        <v>-2350</v>
      </c>
      <c r="Q18" s="7" t="s">
        <v>12</v>
      </c>
      <c r="R18" s="5"/>
      <c r="S18" s="6"/>
      <c r="T18" s="4">
        <v>60000</v>
      </c>
      <c r="U18" s="4">
        <v>15650</v>
      </c>
      <c r="V18" s="4">
        <v>18000</v>
      </c>
    </row>
    <row r="19" spans="4:22" x14ac:dyDescent="0.25">
      <c r="E19" s="7" t="s">
        <v>13</v>
      </c>
      <c r="F19" s="5"/>
      <c r="G19" s="6"/>
      <c r="H19" s="4">
        <v>0</v>
      </c>
      <c r="I19" s="4"/>
      <c r="J19" s="4">
        <v>0</v>
      </c>
      <c r="K19" s="3">
        <v>7800</v>
      </c>
      <c r="L19" s="16">
        <f t="shared" si="0"/>
        <v>7800</v>
      </c>
      <c r="Q19" s="7" t="s">
        <v>13</v>
      </c>
      <c r="R19" s="5"/>
      <c r="S19" s="6"/>
      <c r="T19" s="4"/>
      <c r="U19" s="4">
        <v>7800</v>
      </c>
      <c r="V19" s="4">
        <v>15600</v>
      </c>
    </row>
    <row r="20" spans="4:22" x14ac:dyDescent="0.25">
      <c r="E20" s="7" t="s">
        <v>14</v>
      </c>
      <c r="F20" s="5"/>
      <c r="G20" s="6"/>
      <c r="H20" s="4">
        <v>4200</v>
      </c>
      <c r="I20" s="4"/>
      <c r="J20" s="4">
        <v>4200</v>
      </c>
      <c r="K20" s="3">
        <v>3850</v>
      </c>
      <c r="L20" s="16">
        <f t="shared" si="0"/>
        <v>-350</v>
      </c>
      <c r="Q20" s="7" t="s">
        <v>14</v>
      </c>
      <c r="R20" s="5"/>
      <c r="S20" s="6"/>
      <c r="T20" s="4"/>
      <c r="U20" s="4">
        <v>3850</v>
      </c>
      <c r="V20" s="4">
        <v>4200</v>
      </c>
    </row>
    <row r="21" spans="4:22" x14ac:dyDescent="0.25">
      <c r="E21" s="7" t="s">
        <v>15</v>
      </c>
      <c r="F21" s="5"/>
      <c r="G21" s="6"/>
      <c r="H21" s="4">
        <v>5200</v>
      </c>
      <c r="I21" s="4"/>
      <c r="J21" s="4">
        <v>5200</v>
      </c>
      <c r="K21" s="3">
        <v>4675</v>
      </c>
      <c r="L21" s="16">
        <f t="shared" si="0"/>
        <v>-525</v>
      </c>
      <c r="Q21" s="7" t="s">
        <v>15</v>
      </c>
      <c r="R21" s="5"/>
      <c r="S21" s="6"/>
      <c r="T21" s="4"/>
      <c r="U21" s="4">
        <v>4675</v>
      </c>
      <c r="V21" s="4">
        <v>5100</v>
      </c>
    </row>
    <row r="22" spans="4:22" x14ac:dyDescent="0.25">
      <c r="E22" s="7" t="s">
        <v>16</v>
      </c>
      <c r="F22" s="5"/>
      <c r="G22" s="6"/>
      <c r="H22" s="4">
        <v>7050</v>
      </c>
      <c r="I22" s="4"/>
      <c r="J22" s="4">
        <v>7050</v>
      </c>
      <c r="K22" s="3">
        <v>7050</v>
      </c>
      <c r="L22" s="16">
        <f t="shared" si="0"/>
        <v>0</v>
      </c>
      <c r="Q22" s="7" t="s">
        <v>16</v>
      </c>
      <c r="R22" s="5"/>
      <c r="S22" s="6"/>
      <c r="T22" s="4"/>
      <c r="U22" s="4">
        <v>7050</v>
      </c>
      <c r="V22" s="4">
        <v>7050</v>
      </c>
    </row>
    <row r="23" spans="4:22" x14ac:dyDescent="0.25">
      <c r="E23" s="7" t="s">
        <v>17</v>
      </c>
      <c r="F23" s="5"/>
      <c r="G23" s="6"/>
      <c r="H23" s="4">
        <v>5400</v>
      </c>
      <c r="I23" s="4"/>
      <c r="J23" s="4">
        <v>5400</v>
      </c>
      <c r="K23" s="3">
        <f>6825+2000</f>
        <v>8825</v>
      </c>
      <c r="L23" s="16">
        <f t="shared" si="0"/>
        <v>3425</v>
      </c>
      <c r="Q23" s="7" t="s">
        <v>17</v>
      </c>
      <c r="R23" s="5"/>
      <c r="S23" s="6"/>
      <c r="T23" s="4"/>
      <c r="U23" s="4">
        <v>8825</v>
      </c>
      <c r="V23" s="4">
        <v>5000</v>
      </c>
    </row>
    <row r="24" spans="4:22" x14ac:dyDescent="0.25">
      <c r="E24" s="7" t="s">
        <v>18</v>
      </c>
      <c r="F24" s="5"/>
      <c r="G24" s="6"/>
      <c r="H24" s="4">
        <v>9000</v>
      </c>
      <c r="I24" s="4"/>
      <c r="J24" s="4">
        <v>9000</v>
      </c>
      <c r="K24" s="3">
        <v>25256</v>
      </c>
      <c r="L24" s="16">
        <f t="shared" si="0"/>
        <v>16256</v>
      </c>
      <c r="Q24" s="7" t="s">
        <v>18</v>
      </c>
      <c r="R24" s="5"/>
      <c r="S24" s="6"/>
      <c r="T24" s="4">
        <v>41894</v>
      </c>
      <c r="U24" s="4">
        <v>25256</v>
      </c>
      <c r="V24" s="4">
        <v>20000</v>
      </c>
    </row>
    <row r="25" spans="4:22" x14ac:dyDescent="0.25">
      <c r="E25" s="7" t="s">
        <v>19</v>
      </c>
      <c r="F25" s="5"/>
      <c r="G25" s="6"/>
      <c r="H25" s="4">
        <v>2000</v>
      </c>
      <c r="I25" s="4"/>
      <c r="J25" s="4">
        <v>2000</v>
      </c>
      <c r="K25" s="3">
        <v>841.17</v>
      </c>
      <c r="L25" s="16">
        <f t="shared" si="0"/>
        <v>-1158.83</v>
      </c>
      <c r="Q25" s="7" t="s">
        <v>19</v>
      </c>
      <c r="R25" s="5"/>
      <c r="S25" s="6"/>
      <c r="T25" s="4"/>
      <c r="U25" s="4">
        <v>841.17</v>
      </c>
      <c r="V25" s="4">
        <v>1500</v>
      </c>
    </row>
    <row r="26" spans="4:22" x14ac:dyDescent="0.25">
      <c r="E26" s="7" t="s">
        <v>20</v>
      </c>
      <c r="F26" s="5"/>
      <c r="G26" s="6"/>
      <c r="H26" s="4">
        <v>4000</v>
      </c>
      <c r="I26" s="4"/>
      <c r="J26" s="4">
        <v>4000</v>
      </c>
      <c r="K26" s="3">
        <v>3918.83</v>
      </c>
      <c r="L26" s="16">
        <f t="shared" si="0"/>
        <v>-81.170000000000073</v>
      </c>
      <c r="Q26" s="7" t="s">
        <v>20</v>
      </c>
      <c r="R26" s="5"/>
      <c r="S26" s="6"/>
      <c r="T26" s="4"/>
      <c r="U26" s="4">
        <v>3918.83</v>
      </c>
      <c r="V26" s="4">
        <v>4000</v>
      </c>
    </row>
    <row r="27" spans="4:22" x14ac:dyDescent="0.25">
      <c r="E27" s="7" t="s">
        <v>22</v>
      </c>
      <c r="F27" s="5"/>
      <c r="G27" s="6"/>
      <c r="H27" s="4">
        <v>6000</v>
      </c>
      <c r="I27" s="4"/>
      <c r="J27" s="4">
        <v>6000</v>
      </c>
      <c r="K27" s="3">
        <v>5545</v>
      </c>
      <c r="L27" s="16">
        <f t="shared" si="0"/>
        <v>-455</v>
      </c>
      <c r="Q27" s="7" t="s">
        <v>22</v>
      </c>
      <c r="R27" s="5"/>
      <c r="S27" s="6"/>
      <c r="T27" s="4">
        <v>6232</v>
      </c>
      <c r="U27" s="4">
        <v>5545</v>
      </c>
      <c r="V27" s="4">
        <v>6000</v>
      </c>
    </row>
    <row r="28" spans="4:22" x14ac:dyDescent="0.25">
      <c r="E28" s="7" t="s">
        <v>23</v>
      </c>
      <c r="F28" s="5"/>
      <c r="G28" s="6"/>
      <c r="H28" s="4">
        <v>2000</v>
      </c>
      <c r="I28" s="4"/>
      <c r="J28" s="4">
        <v>2000</v>
      </c>
      <c r="K28" s="3">
        <f>45+3068.16</f>
        <v>3113.16</v>
      </c>
      <c r="L28" s="16">
        <f t="shared" si="0"/>
        <v>1113.1599999999999</v>
      </c>
      <c r="Q28" s="7" t="s">
        <v>56</v>
      </c>
      <c r="R28" s="5"/>
      <c r="S28" s="6"/>
      <c r="T28" s="4">
        <f>2135 +790</f>
        <v>2925</v>
      </c>
      <c r="U28" s="4">
        <v>2082.8200000000002</v>
      </c>
      <c r="V28" s="4">
        <v>2000</v>
      </c>
    </row>
    <row r="29" spans="4:22" x14ac:dyDescent="0.25">
      <c r="H29" s="3"/>
      <c r="I29" s="3"/>
      <c r="L29" s="16"/>
      <c r="T29" s="3"/>
      <c r="U29" s="3"/>
      <c r="V29" s="3"/>
    </row>
    <row r="30" spans="4:22" x14ac:dyDescent="0.25">
      <c r="D30" s="1" t="s">
        <v>21</v>
      </c>
      <c r="H30" s="3">
        <f>SUM(H7:H29)</f>
        <v>342350</v>
      </c>
      <c r="I30" s="3">
        <f>SUM(I7:I28)</f>
        <v>0</v>
      </c>
      <c r="J30" s="3">
        <f>SUM(J7:J29)</f>
        <v>342350</v>
      </c>
      <c r="K30" s="3">
        <f>SUM(K7:K28)</f>
        <v>358589.95999999996</v>
      </c>
      <c r="L30" s="16"/>
      <c r="P30" s="1" t="s">
        <v>21</v>
      </c>
      <c r="T30" s="3">
        <f>SUM(T7:T28)</f>
        <v>388236</v>
      </c>
      <c r="U30" s="3">
        <f>SUM(U7:U29)</f>
        <v>357229.62</v>
      </c>
      <c r="V30" s="3">
        <f>SUM(V7:V29)</f>
        <v>368200</v>
      </c>
    </row>
    <row r="31" spans="4:22" x14ac:dyDescent="0.25">
      <c r="L31" s="16"/>
    </row>
    <row r="32" spans="4:22" x14ac:dyDescent="0.25">
      <c r="D32" s="1" t="s">
        <v>27</v>
      </c>
      <c r="K32" s="3"/>
      <c r="L32" s="16"/>
      <c r="P32" s="1" t="s">
        <v>27</v>
      </c>
    </row>
    <row r="33" spans="5:22" x14ac:dyDescent="0.25">
      <c r="E33" s="7" t="s">
        <v>31</v>
      </c>
      <c r="F33" s="5"/>
      <c r="G33" s="6"/>
      <c r="H33" s="4">
        <v>40000</v>
      </c>
      <c r="I33" s="4"/>
      <c r="J33" s="4">
        <f>H33+I33</f>
        <v>40000</v>
      </c>
      <c r="K33" s="12">
        <v>36923.040000000001</v>
      </c>
      <c r="L33" s="16">
        <f>J33-K33</f>
        <v>3076.9599999999991</v>
      </c>
      <c r="Q33" s="7" t="s">
        <v>31</v>
      </c>
      <c r="R33" s="5"/>
      <c r="S33" s="6"/>
      <c r="T33" s="4">
        <v>90904</v>
      </c>
      <c r="U33" s="4">
        <v>36923.040000000001</v>
      </c>
      <c r="V33" s="4">
        <v>42000</v>
      </c>
    </row>
    <row r="34" spans="5:22" x14ac:dyDescent="0.25">
      <c r="E34" s="7" t="s">
        <v>32</v>
      </c>
      <c r="F34" s="5"/>
      <c r="G34" s="6"/>
      <c r="H34" s="4">
        <v>55000</v>
      </c>
      <c r="I34" s="4">
        <v>-5000</v>
      </c>
      <c r="J34" s="4">
        <f t="shared" ref="J34:J53" si="1">H34+I34</f>
        <v>50000</v>
      </c>
      <c r="K34" s="12">
        <f>31249+10900.5</f>
        <v>42149.5</v>
      </c>
      <c r="L34" s="16">
        <f t="shared" ref="L34:L53" si="2">J34-K34</f>
        <v>7850.5</v>
      </c>
      <c r="Q34" s="7" t="s">
        <v>32</v>
      </c>
      <c r="R34" s="5"/>
      <c r="S34" s="6"/>
      <c r="T34" s="4"/>
      <c r="U34" s="4">
        <v>42148.5</v>
      </c>
      <c r="V34" s="4">
        <v>55000</v>
      </c>
    </row>
    <row r="35" spans="5:22" x14ac:dyDescent="0.25">
      <c r="E35" s="7" t="s">
        <v>33</v>
      </c>
      <c r="F35" s="5"/>
      <c r="G35" s="6"/>
      <c r="H35" s="4">
        <v>20000</v>
      </c>
      <c r="I35" s="4"/>
      <c r="J35" s="4">
        <f t="shared" si="1"/>
        <v>20000</v>
      </c>
      <c r="K35" s="12">
        <v>14697.75</v>
      </c>
      <c r="L35" s="16">
        <f t="shared" si="2"/>
        <v>5302.25</v>
      </c>
      <c r="Q35" s="7" t="s">
        <v>33</v>
      </c>
      <c r="R35" s="5"/>
      <c r="S35" s="6"/>
      <c r="T35" s="4"/>
      <c r="U35" s="4">
        <v>14697.75</v>
      </c>
      <c r="V35" s="4">
        <v>18000</v>
      </c>
    </row>
    <row r="36" spans="5:22" x14ac:dyDescent="0.25">
      <c r="E36" s="7" t="s">
        <v>50</v>
      </c>
      <c r="F36" s="5"/>
      <c r="G36" s="6"/>
      <c r="H36" s="4">
        <v>2000</v>
      </c>
      <c r="I36" s="4"/>
      <c r="J36" s="4">
        <f t="shared" si="1"/>
        <v>2000</v>
      </c>
      <c r="K36" s="13">
        <v>1508.5</v>
      </c>
      <c r="L36" s="16">
        <f t="shared" si="2"/>
        <v>491.5</v>
      </c>
      <c r="Q36" s="7" t="s">
        <v>50</v>
      </c>
      <c r="R36" s="5"/>
      <c r="S36" s="6"/>
      <c r="T36" s="4"/>
      <c r="U36" s="4">
        <v>1508.5</v>
      </c>
      <c r="V36" s="4">
        <v>2000</v>
      </c>
    </row>
    <row r="37" spans="5:22" x14ac:dyDescent="0.25">
      <c r="E37" s="7" t="s">
        <v>34</v>
      </c>
      <c r="F37" s="5"/>
      <c r="G37" s="6"/>
      <c r="H37" s="4">
        <v>3000</v>
      </c>
      <c r="I37" s="4"/>
      <c r="J37" s="4">
        <f t="shared" si="1"/>
        <v>3000</v>
      </c>
      <c r="K37" s="13">
        <v>3036</v>
      </c>
      <c r="L37" s="16">
        <f t="shared" si="2"/>
        <v>-36</v>
      </c>
      <c r="Q37" s="7" t="s">
        <v>34</v>
      </c>
      <c r="R37" s="5"/>
      <c r="S37" s="6"/>
      <c r="T37" s="4"/>
      <c r="U37" s="4">
        <v>3036</v>
      </c>
      <c r="V37" s="4">
        <v>3500</v>
      </c>
    </row>
    <row r="38" spans="5:22" x14ac:dyDescent="0.25">
      <c r="E38" s="7" t="s">
        <v>35</v>
      </c>
      <c r="F38" s="5"/>
      <c r="G38" s="6"/>
      <c r="H38" s="4">
        <v>1500</v>
      </c>
      <c r="I38" s="4"/>
      <c r="J38" s="4">
        <f t="shared" si="1"/>
        <v>1500</v>
      </c>
      <c r="K38" s="13">
        <v>1500</v>
      </c>
      <c r="L38" s="16">
        <f t="shared" si="2"/>
        <v>0</v>
      </c>
      <c r="Q38" s="7" t="s">
        <v>35</v>
      </c>
      <c r="R38" s="5"/>
      <c r="S38" s="6"/>
      <c r="T38" s="4"/>
      <c r="U38" s="4">
        <v>1500</v>
      </c>
      <c r="V38" s="4">
        <v>2000</v>
      </c>
    </row>
    <row r="39" spans="5:22" x14ac:dyDescent="0.25">
      <c r="E39" s="7" t="s">
        <v>36</v>
      </c>
      <c r="F39" s="5"/>
      <c r="G39" s="6"/>
      <c r="H39" s="4">
        <v>9500</v>
      </c>
      <c r="I39" s="4"/>
      <c r="J39" s="4">
        <f t="shared" si="1"/>
        <v>9500</v>
      </c>
      <c r="K39" s="11">
        <f>7534.03+1074.65</f>
        <v>8608.68</v>
      </c>
      <c r="L39" s="16">
        <f t="shared" si="2"/>
        <v>891.31999999999971</v>
      </c>
      <c r="Q39" s="7" t="s">
        <v>36</v>
      </c>
      <c r="R39" s="5"/>
      <c r="S39" s="6"/>
      <c r="T39" s="4"/>
      <c r="U39" s="4">
        <v>7534.03</v>
      </c>
      <c r="V39" s="4">
        <v>9000</v>
      </c>
    </row>
    <row r="40" spans="5:22" x14ac:dyDescent="0.25">
      <c r="E40" s="7" t="s">
        <v>37</v>
      </c>
      <c r="F40" s="5"/>
      <c r="G40" s="6"/>
      <c r="H40" s="4">
        <v>500</v>
      </c>
      <c r="I40" s="4"/>
      <c r="J40" s="4">
        <f t="shared" si="1"/>
        <v>500</v>
      </c>
      <c r="K40" s="3">
        <v>0</v>
      </c>
      <c r="L40" s="16">
        <f t="shared" si="2"/>
        <v>500</v>
      </c>
      <c r="Q40" s="7" t="s">
        <v>37</v>
      </c>
      <c r="R40" s="5"/>
      <c r="S40" s="6"/>
      <c r="T40" s="4"/>
      <c r="U40" s="4">
        <v>0</v>
      </c>
      <c r="V40" s="4">
        <v>0</v>
      </c>
    </row>
    <row r="41" spans="5:22" x14ac:dyDescent="0.25">
      <c r="E41" s="7" t="s">
        <v>38</v>
      </c>
      <c r="F41" s="5"/>
      <c r="G41" s="6"/>
      <c r="H41" s="4">
        <v>28000</v>
      </c>
      <c r="I41" s="4">
        <v>-11000</v>
      </c>
      <c r="J41" s="4">
        <f t="shared" si="1"/>
        <v>17000</v>
      </c>
      <c r="K41" s="11">
        <f>3287.52+2314.97+3668+2887.08+5388.62+3035.46+245</f>
        <v>20826.649999999998</v>
      </c>
      <c r="L41" s="16">
        <f t="shared" si="2"/>
        <v>-3826.6499999999978</v>
      </c>
      <c r="Q41" s="7" t="s">
        <v>38</v>
      </c>
      <c r="R41" s="5"/>
      <c r="S41" s="6"/>
      <c r="T41" s="4">
        <v>85257</v>
      </c>
      <c r="U41" s="4">
        <v>14389.88</v>
      </c>
      <c r="V41" s="4">
        <v>22000</v>
      </c>
    </row>
    <row r="42" spans="5:22" x14ac:dyDescent="0.25">
      <c r="E42" s="7" t="s">
        <v>39</v>
      </c>
      <c r="F42" s="5"/>
      <c r="G42" s="6"/>
      <c r="H42" s="4">
        <v>4000</v>
      </c>
      <c r="I42" s="4"/>
      <c r="J42" s="4">
        <f t="shared" si="1"/>
        <v>4000</v>
      </c>
      <c r="K42" s="11">
        <v>3579.35</v>
      </c>
      <c r="L42" s="16">
        <f t="shared" si="2"/>
        <v>420.65000000000009</v>
      </c>
      <c r="Q42" s="7" t="s">
        <v>39</v>
      </c>
      <c r="R42" s="5"/>
      <c r="S42" s="6"/>
      <c r="T42" s="4">
        <v>3976</v>
      </c>
      <c r="U42" s="4">
        <v>3579.35</v>
      </c>
      <c r="V42" s="4">
        <v>4000</v>
      </c>
    </row>
    <row r="43" spans="5:22" x14ac:dyDescent="0.25">
      <c r="E43" s="7" t="s">
        <v>40</v>
      </c>
      <c r="F43" s="5"/>
      <c r="G43" s="6"/>
      <c r="H43" s="4">
        <v>5000</v>
      </c>
      <c r="I43" s="4">
        <v>14000</v>
      </c>
      <c r="J43" s="4">
        <f t="shared" si="1"/>
        <v>19000</v>
      </c>
      <c r="K43" s="11">
        <v>11246.5</v>
      </c>
      <c r="L43" s="16">
        <f t="shared" si="2"/>
        <v>7753.5</v>
      </c>
      <c r="Q43" s="7" t="s">
        <v>40</v>
      </c>
      <c r="R43" s="5"/>
      <c r="S43" s="6"/>
      <c r="T43" s="4">
        <v>12002</v>
      </c>
      <c r="U43" s="4">
        <v>11246.5</v>
      </c>
      <c r="V43" s="4">
        <v>15000</v>
      </c>
    </row>
    <row r="44" spans="5:22" x14ac:dyDescent="0.25">
      <c r="E44" s="7" t="s">
        <v>41</v>
      </c>
      <c r="F44" s="5"/>
      <c r="G44" s="6"/>
      <c r="H44" s="4">
        <v>4000</v>
      </c>
      <c r="I44" s="4"/>
      <c r="J44" s="4">
        <f t="shared" si="1"/>
        <v>4000</v>
      </c>
      <c r="K44" s="11">
        <v>1442</v>
      </c>
      <c r="L44" s="16">
        <f t="shared" si="2"/>
        <v>2558</v>
      </c>
      <c r="Q44" s="7" t="s">
        <v>41</v>
      </c>
      <c r="R44" s="5"/>
      <c r="S44" s="6"/>
      <c r="T44" s="4"/>
      <c r="U44" s="4">
        <v>1442</v>
      </c>
      <c r="V44" s="4">
        <v>2000</v>
      </c>
    </row>
    <row r="45" spans="5:22" x14ac:dyDescent="0.25">
      <c r="E45" s="7" t="s">
        <v>42</v>
      </c>
      <c r="F45" s="5"/>
      <c r="G45" s="6"/>
      <c r="H45" s="4">
        <v>6000</v>
      </c>
      <c r="I45" s="4"/>
      <c r="J45" s="4">
        <f t="shared" si="1"/>
        <v>6000</v>
      </c>
      <c r="K45" s="13">
        <v>11113.5</v>
      </c>
      <c r="L45" s="16">
        <f t="shared" si="2"/>
        <v>-5113.5</v>
      </c>
      <c r="Q45" s="7" t="s">
        <v>42</v>
      </c>
      <c r="R45" s="5"/>
      <c r="S45" s="6"/>
      <c r="T45" s="4"/>
      <c r="U45" s="4">
        <v>11113.5</v>
      </c>
      <c r="V45" s="4">
        <v>12000</v>
      </c>
    </row>
    <row r="46" spans="5:22" x14ac:dyDescent="0.25">
      <c r="E46" s="7" t="s">
        <v>43</v>
      </c>
      <c r="F46" s="5"/>
      <c r="G46" s="6"/>
      <c r="H46" s="4">
        <v>6000</v>
      </c>
      <c r="I46" s="4"/>
      <c r="J46" s="4">
        <f t="shared" si="1"/>
        <v>6000</v>
      </c>
      <c r="K46" s="11">
        <v>4346.6000000000004</v>
      </c>
      <c r="L46" s="16">
        <f t="shared" si="2"/>
        <v>1653.3999999999996</v>
      </c>
      <c r="Q46" s="7" t="s">
        <v>43</v>
      </c>
      <c r="R46" s="5"/>
      <c r="S46" s="6"/>
      <c r="T46" s="4"/>
      <c r="U46" s="4">
        <v>4346.6000000000004</v>
      </c>
      <c r="V46" s="4">
        <v>5000</v>
      </c>
    </row>
    <row r="47" spans="5:22" x14ac:dyDescent="0.25">
      <c r="E47" s="7" t="s">
        <v>44</v>
      </c>
      <c r="F47" s="5"/>
      <c r="G47" s="6"/>
      <c r="H47" s="4">
        <v>3000</v>
      </c>
      <c r="I47" s="4"/>
      <c r="J47" s="4">
        <f t="shared" si="1"/>
        <v>3000</v>
      </c>
      <c r="K47" s="11">
        <f>81+118.31+427.5</f>
        <v>626.80999999999995</v>
      </c>
      <c r="L47" s="16">
        <f t="shared" si="2"/>
        <v>2373.19</v>
      </c>
      <c r="Q47" s="7" t="s">
        <v>44</v>
      </c>
      <c r="R47" s="5"/>
      <c r="S47" s="6"/>
      <c r="T47" s="4"/>
      <c r="U47" s="4">
        <v>0</v>
      </c>
      <c r="V47" s="4">
        <v>0</v>
      </c>
    </row>
    <row r="48" spans="5:22" x14ac:dyDescent="0.25">
      <c r="E48" s="7" t="s">
        <v>45</v>
      </c>
      <c r="F48" s="5"/>
      <c r="G48" s="6"/>
      <c r="H48" s="4">
        <v>0</v>
      </c>
      <c r="I48" s="4"/>
      <c r="J48" s="4">
        <f t="shared" si="1"/>
        <v>0</v>
      </c>
      <c r="K48" s="3">
        <v>0</v>
      </c>
      <c r="L48" s="16">
        <f t="shared" si="2"/>
        <v>0</v>
      </c>
      <c r="Q48" s="7" t="s">
        <v>45</v>
      </c>
      <c r="R48" s="5"/>
      <c r="S48" s="6"/>
      <c r="T48" s="4"/>
      <c r="U48" s="4">
        <v>0</v>
      </c>
      <c r="V48" s="4">
        <v>0</v>
      </c>
    </row>
    <row r="49" spans="4:22" x14ac:dyDescent="0.25">
      <c r="E49" s="7" t="s">
        <v>46</v>
      </c>
      <c r="F49" s="5"/>
      <c r="G49" s="6"/>
      <c r="H49" s="4">
        <v>4000</v>
      </c>
      <c r="I49" s="4">
        <v>-3500</v>
      </c>
      <c r="J49" s="4">
        <f t="shared" si="1"/>
        <v>500</v>
      </c>
      <c r="K49" s="11">
        <v>486.5</v>
      </c>
      <c r="L49" s="16">
        <f t="shared" si="2"/>
        <v>13.5</v>
      </c>
      <c r="Q49" s="7" t="s">
        <v>46</v>
      </c>
      <c r="R49" s="5"/>
      <c r="S49" s="6"/>
      <c r="T49" s="4">
        <v>3634</v>
      </c>
      <c r="U49" s="4">
        <v>486.5</v>
      </c>
      <c r="V49" s="4">
        <v>1500</v>
      </c>
    </row>
    <row r="50" spans="4:22" x14ac:dyDescent="0.25">
      <c r="E50" s="7" t="s">
        <v>47</v>
      </c>
      <c r="F50" s="5"/>
      <c r="G50" s="6"/>
      <c r="H50" s="4">
        <v>9500</v>
      </c>
      <c r="I50" s="4"/>
      <c r="J50" s="4">
        <f t="shared" si="1"/>
        <v>9500</v>
      </c>
      <c r="K50" s="11">
        <f>7831+1073</f>
        <v>8904</v>
      </c>
      <c r="L50" s="16">
        <f t="shared" si="2"/>
        <v>596</v>
      </c>
      <c r="Q50" s="7" t="s">
        <v>47</v>
      </c>
      <c r="R50" s="5"/>
      <c r="S50" s="6"/>
      <c r="T50" s="4">
        <v>8820</v>
      </c>
      <c r="U50" s="4">
        <v>8904</v>
      </c>
      <c r="V50" s="4">
        <v>9500</v>
      </c>
    </row>
    <row r="51" spans="4:22" x14ac:dyDescent="0.25">
      <c r="E51" s="7" t="s">
        <v>48</v>
      </c>
      <c r="F51" s="5"/>
      <c r="G51" s="6"/>
      <c r="H51" s="4">
        <v>110000</v>
      </c>
      <c r="I51" s="4">
        <v>-10000</v>
      </c>
      <c r="J51" s="4">
        <f t="shared" si="1"/>
        <v>100000</v>
      </c>
      <c r="K51" s="11">
        <v>83970.29</v>
      </c>
      <c r="L51" s="16">
        <f t="shared" si="2"/>
        <v>16029.710000000006</v>
      </c>
      <c r="Q51" s="7" t="s">
        <v>48</v>
      </c>
      <c r="R51" s="5"/>
      <c r="S51" s="6"/>
      <c r="T51" s="4">
        <v>93187</v>
      </c>
      <c r="U51" s="4">
        <v>83970.29</v>
      </c>
      <c r="V51" s="4">
        <v>100000</v>
      </c>
    </row>
    <row r="52" spans="4:22" x14ac:dyDescent="0.25">
      <c r="E52" s="7" t="s">
        <v>49</v>
      </c>
      <c r="F52" s="5"/>
      <c r="G52" s="6"/>
      <c r="H52" s="4">
        <v>20000</v>
      </c>
      <c r="I52" s="4">
        <v>-5000</v>
      </c>
      <c r="J52" s="4">
        <f t="shared" si="1"/>
        <v>15000</v>
      </c>
      <c r="K52" s="11">
        <v>12993.22</v>
      </c>
      <c r="L52" s="16">
        <f t="shared" si="2"/>
        <v>2006.7800000000007</v>
      </c>
      <c r="Q52" s="7" t="s">
        <v>49</v>
      </c>
      <c r="R52" s="5"/>
      <c r="S52" s="6"/>
      <c r="T52" s="4">
        <v>43681</v>
      </c>
      <c r="U52" s="4">
        <v>12993.22</v>
      </c>
      <c r="V52" s="4">
        <v>15000</v>
      </c>
    </row>
    <row r="53" spans="4:22" x14ac:dyDescent="0.25">
      <c r="E53" s="7" t="s">
        <v>23</v>
      </c>
      <c r="F53" s="5"/>
      <c r="G53" s="6"/>
      <c r="H53" s="4">
        <v>2000</v>
      </c>
      <c r="I53" s="4"/>
      <c r="J53" s="4">
        <f t="shared" si="1"/>
        <v>2000</v>
      </c>
      <c r="K53" s="11">
        <v>2009.13</v>
      </c>
      <c r="L53" s="16">
        <f t="shared" si="2"/>
        <v>-9.1300000000001091</v>
      </c>
      <c r="Q53" s="7" t="s">
        <v>23</v>
      </c>
      <c r="R53" s="5"/>
      <c r="S53" s="6"/>
      <c r="T53" s="4">
        <v>8493</v>
      </c>
      <c r="U53" s="4">
        <v>2082.8200000000002</v>
      </c>
      <c r="V53" s="4">
        <v>2000</v>
      </c>
    </row>
    <row r="54" spans="4:22" x14ac:dyDescent="0.25">
      <c r="H54" s="3"/>
      <c r="I54" s="3"/>
      <c r="J54" s="3"/>
      <c r="K54" s="3"/>
      <c r="L54" s="3"/>
      <c r="T54" s="3"/>
      <c r="U54" s="3"/>
      <c r="V54" s="3"/>
    </row>
    <row r="55" spans="4:22" x14ac:dyDescent="0.25">
      <c r="D55" s="1" t="s">
        <v>51</v>
      </c>
      <c r="H55" s="3">
        <f>SUM(H33:H54)</f>
        <v>333000</v>
      </c>
      <c r="I55" s="3">
        <f>SUM(I33:I53)</f>
        <v>-20500</v>
      </c>
      <c r="J55" s="3">
        <f>SUM(J33:J54)</f>
        <v>312500</v>
      </c>
      <c r="K55" s="3">
        <f>SUM(K33:K53)</f>
        <v>269968.01999999996</v>
      </c>
      <c r="L55" s="3"/>
      <c r="P55" s="1" t="s">
        <v>51</v>
      </c>
      <c r="T55" s="3">
        <f>SUM(T33:T53)</f>
        <v>349954</v>
      </c>
      <c r="U55" s="3">
        <f>SUM(U33:U54)</f>
        <v>261902.48</v>
      </c>
      <c r="V55" s="3">
        <f>SUM(V33:V54)</f>
        <v>319500</v>
      </c>
    </row>
    <row r="57" spans="4:22" x14ac:dyDescent="0.25">
      <c r="D57" s="1" t="s">
        <v>55</v>
      </c>
      <c r="H57" s="3">
        <f>H30-H55</f>
        <v>9350</v>
      </c>
      <c r="I57" s="3"/>
      <c r="J57" s="3">
        <f>J30-J55</f>
        <v>29850</v>
      </c>
      <c r="K57" s="3">
        <f>K30-K55</f>
        <v>88621.94</v>
      </c>
      <c r="L57" s="3"/>
      <c r="P57" s="1" t="s">
        <v>55</v>
      </c>
      <c r="T57" s="3">
        <f t="shared" ref="T57:V57" si="3">T30-T55</f>
        <v>38282</v>
      </c>
      <c r="U57" s="3">
        <f t="shared" si="3"/>
        <v>95327.139999999985</v>
      </c>
      <c r="V57" s="3">
        <f t="shared" si="3"/>
        <v>48700</v>
      </c>
    </row>
    <row r="59" spans="4:22" x14ac:dyDescent="0.25">
      <c r="I59" s="14" t="s">
        <v>63</v>
      </c>
      <c r="J59" s="14"/>
      <c r="K59" s="14">
        <v>42</v>
      </c>
    </row>
    <row r="60" spans="4:22" x14ac:dyDescent="0.25">
      <c r="I60" s="14" t="s">
        <v>58</v>
      </c>
      <c r="J60" s="14"/>
      <c r="K60" s="13">
        <v>3602.5</v>
      </c>
    </row>
    <row r="61" spans="4:22" x14ac:dyDescent="0.25">
      <c r="I61" s="14" t="s">
        <v>59</v>
      </c>
      <c r="J61" s="14"/>
      <c r="K61" s="13">
        <v>3360</v>
      </c>
    </row>
    <row r="62" spans="4:22" x14ac:dyDescent="0.25">
      <c r="I62" s="14" t="s">
        <v>60</v>
      </c>
      <c r="J62" s="14"/>
      <c r="K62" s="13">
        <v>3078</v>
      </c>
    </row>
    <row r="63" spans="4:22" x14ac:dyDescent="0.25">
      <c r="I63" s="14" t="s">
        <v>61</v>
      </c>
      <c r="J63" s="14"/>
      <c r="K63" s="13">
        <v>869</v>
      </c>
    </row>
    <row r="64" spans="4:22" x14ac:dyDescent="0.25">
      <c r="I64" s="14" t="s">
        <v>62</v>
      </c>
      <c r="J64" s="14"/>
      <c r="K64" s="15">
        <v>162</v>
      </c>
    </row>
    <row r="65" spans="9:11" x14ac:dyDescent="0.25">
      <c r="I65" s="14"/>
      <c r="J65" s="14"/>
      <c r="K65" s="13">
        <f>SUM(K59:K64)</f>
        <v>11113.5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Kunnen</dc:creator>
  <cp:lastModifiedBy>Bill Kunnen</cp:lastModifiedBy>
  <dcterms:created xsi:type="dcterms:W3CDTF">2024-12-30T03:55:24Z</dcterms:created>
  <dcterms:modified xsi:type="dcterms:W3CDTF">2025-05-04T17:29:29Z</dcterms:modified>
</cp:coreProperties>
</file>